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4\"/>
    </mc:Choice>
  </mc:AlternateContent>
  <xr:revisionPtr revIDLastSave="0" documentId="8_{423F9160-8D5F-4293-8122-18A70E087E66}" xr6:coauthVersionLast="47" xr6:coauthVersionMax="47" xr10:uidLastSave="{00000000-0000-0000-0000-000000000000}"/>
  <bookViews>
    <workbookView xWindow="-22455" yWindow="2850" windowWidth="21600" windowHeight="11295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42" i="1" l="1"/>
  <c r="B42" i="1"/>
  <c r="B32" i="1"/>
  <c r="F48" i="2" l="1"/>
  <c r="D32" i="1"/>
  <c r="E21" i="1"/>
  <c r="B21" i="1"/>
  <c r="H70" i="2"/>
  <c r="B70" i="2"/>
  <c r="B35" i="2"/>
  <c r="H36" i="2"/>
  <c r="B28" i="2"/>
  <c r="B29" i="2"/>
  <c r="B36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B24" i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E19" i="1"/>
  <c r="F19" i="1"/>
  <c r="K16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B16" i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<sst xmlns="http://schemas.openxmlformats.org/spreadsheetml/2006/main" count="262" uniqueCount="200">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</sst>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43" sqref="D43:K43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1" t="s">
        <v>173</v>
      </c>
    </row>
    <row r="3" spans="1:12" ht="42.75" x14ac:dyDescent="0.2">
      <c r="A3" s="35" t="s">
        <v>65</v>
      </c>
      <c r="B3" s="58">
        <f>15000000+120890000+9000000+110000-10000000</f>
        <v>135000000</v>
      </c>
      <c r="C3" s="7" t="s">
        <v>199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94</v>
      </c>
      <c r="E4" s="5" t="s">
        <v>85</v>
      </c>
      <c r="F4" s="5" t="s">
        <v>116</v>
      </c>
      <c r="G4" s="5" t="s">
        <v>116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95</v>
      </c>
      <c r="E5" s="5" t="s">
        <v>86</v>
      </c>
      <c r="F5" s="5" t="s">
        <v>112</v>
      </c>
      <c r="G5" s="5" t="s">
        <v>112</v>
      </c>
      <c r="H5" s="5" t="s">
        <v>114</v>
      </c>
      <c r="I5" s="5" t="s">
        <v>117</v>
      </c>
      <c r="J5" s="5" t="s">
        <v>155</v>
      </c>
      <c r="K5" s="5"/>
    </row>
    <row r="6" spans="1:12" ht="15" x14ac:dyDescent="0.25">
      <c r="A6" s="3" t="s">
        <v>0</v>
      </c>
      <c r="B6" s="5" t="s">
        <v>58</v>
      </c>
      <c r="C6" s="38" t="s">
        <v>3</v>
      </c>
      <c r="D6" s="5" t="s">
        <v>96</v>
      </c>
      <c r="E6" s="5" t="s">
        <v>87</v>
      </c>
      <c r="F6" s="5" t="s">
        <v>113</v>
      </c>
      <c r="G6" s="5" t="s">
        <v>118</v>
      </c>
      <c r="H6" s="5" t="s">
        <v>115</v>
      </c>
      <c r="I6" s="5" t="s">
        <v>91</v>
      </c>
      <c r="J6" s="5" t="s">
        <v>156</v>
      </c>
      <c r="K6" s="5" t="s">
        <v>92</v>
      </c>
      <c r="L6" s="5" t="s">
        <v>93</v>
      </c>
    </row>
    <row r="7" spans="1:12" ht="16.5" x14ac:dyDescent="0.2">
      <c r="A7" s="33" t="s">
        <v>121</v>
      </c>
    </row>
    <row r="8" spans="1:12" x14ac:dyDescent="0.2">
      <c r="A8" s="1" t="s">
        <v>119</v>
      </c>
      <c r="B8" s="4">
        <v>9000000</v>
      </c>
      <c r="C8" s="8" t="s">
        <v>36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122</v>
      </c>
      <c r="K9" s="4">
        <v>110000</v>
      </c>
      <c r="L9" s="4">
        <f t="shared" si="0"/>
        <v>0</v>
      </c>
    </row>
    <row r="10" spans="1:12" ht="15" x14ac:dyDescent="0.25">
      <c r="A10" s="2" t="s">
        <v>120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102</v>
      </c>
      <c r="B12" s="36">
        <f>15000000+120890000-10000000</f>
        <v>125890000</v>
      </c>
      <c r="C12" s="7" t="s">
        <v>166</v>
      </c>
      <c r="L12" s="4"/>
    </row>
    <row r="13" spans="1:12" ht="15" x14ac:dyDescent="0.25">
      <c r="A13" s="24" t="s">
        <v>144</v>
      </c>
      <c r="B13" s="36"/>
      <c r="L13" s="4"/>
    </row>
    <row r="14" spans="1:12" ht="28.5" x14ac:dyDescent="0.2">
      <c r="A14" s="9" t="s">
        <v>45</v>
      </c>
      <c r="B14" s="12">
        <v>10562789</v>
      </c>
      <c r="C14" s="8" t="s">
        <v>37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137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f>1321047+15133</f>
        <v>1336180</v>
      </c>
      <c r="C21" s="10" t="s">
        <v>25</v>
      </c>
      <c r="D21" s="12"/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153</v>
      </c>
      <c r="B22" s="12">
        <v>80500</v>
      </c>
      <c r="C22" s="10" t="s">
        <v>154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.75" x14ac:dyDescent="0.2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157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158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81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53</v>
      </c>
      <c r="B31" s="12">
        <f>2880361+1200000+228119</f>
        <v>4308480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23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159</v>
      </c>
      <c r="B33" s="12">
        <v>373683</v>
      </c>
      <c r="C33" s="10" t="s">
        <v>154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51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29</v>
      </c>
      <c r="B35" s="12">
        <v>400000</v>
      </c>
      <c r="C35" s="10" t="s">
        <v>35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52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30</v>
      </c>
      <c r="B38" s="12">
        <v>110000</v>
      </c>
      <c r="C38" s="10" t="s">
        <v>23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44</v>
      </c>
      <c r="B39" s="12">
        <f>24440+65000</f>
        <v>89440</v>
      </c>
      <c r="C39" s="10" t="s">
        <v>63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27</v>
      </c>
      <c r="B40" s="12">
        <v>89767</v>
      </c>
      <c r="C40" s="10" t="s">
        <v>28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24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102</v>
      </c>
      <c r="B43" s="30">
        <f>SUM(B14:B42)</f>
        <v>56527207.799999997</v>
      </c>
      <c r="D43" s="30">
        <f t="shared" ref="D43:K43" si="1">SUM(D14:D42)</f>
        <v>20603537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6065186</v>
      </c>
      <c r="L43" s="4" t="e">
        <f>B43-#REF!-#REF!-#REF!-#REF!-#REF!-#REF!-#REF!-#REF!</f>
        <v>#REF!</v>
      </c>
    </row>
    <row r="44" spans="1:12" ht="15" x14ac:dyDescent="0.25">
      <c r="A44" s="26" t="s">
        <v>66</v>
      </c>
      <c r="B44" s="13">
        <f>B12-B43</f>
        <v>69362792.200000003</v>
      </c>
      <c r="L44" s="4">
        <f>B44-D43-E43-F43-G43-H43-I43-J43-K43</f>
        <v>12835584.200000003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opLeftCell="A26" zoomScale="90" zoomScaleNormal="90" workbookViewId="0">
      <selection activeCell="A68" sqref="A68:XFD72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49</v>
      </c>
    </row>
    <row r="2" spans="1:8" x14ac:dyDescent="0.25">
      <c r="A2" s="43" t="s">
        <v>173</v>
      </c>
    </row>
    <row r="3" spans="1:8" x14ac:dyDescent="0.25">
      <c r="A3" s="43" t="s">
        <v>65</v>
      </c>
      <c r="B3" s="37" t="s">
        <v>1</v>
      </c>
      <c r="C3" s="44" t="s">
        <v>109</v>
      </c>
      <c r="D3" s="11"/>
      <c r="E3" s="11"/>
      <c r="F3" s="11"/>
      <c r="G3" s="11"/>
      <c r="H3" s="11"/>
    </row>
    <row r="4" spans="1:8" x14ac:dyDescent="0.25">
      <c r="A4" s="43" t="s">
        <v>172</v>
      </c>
      <c r="B4" s="11">
        <f>75000000-10000000</f>
        <v>65000000</v>
      </c>
      <c r="C4" s="23" t="s">
        <v>102</v>
      </c>
      <c r="D4" s="11"/>
      <c r="E4" s="11"/>
      <c r="F4" s="11"/>
      <c r="G4" s="11"/>
      <c r="H4" s="11"/>
    </row>
    <row r="5" spans="1:8" ht="29.25" x14ac:dyDescent="0.25">
      <c r="A5" s="45" t="s">
        <v>104</v>
      </c>
      <c r="B5" s="12">
        <v>45000000</v>
      </c>
      <c r="C5" s="23" t="s">
        <v>107</v>
      </c>
      <c r="D5" s="11"/>
      <c r="E5" s="11"/>
      <c r="F5" s="11"/>
      <c r="G5" s="11"/>
      <c r="H5" s="11"/>
    </row>
    <row r="6" spans="1:8" ht="43.5" x14ac:dyDescent="0.25">
      <c r="A6" s="45" t="s">
        <v>103</v>
      </c>
      <c r="B6" s="12">
        <v>40000000</v>
      </c>
      <c r="C6" s="23" t="s">
        <v>106</v>
      </c>
      <c r="D6" s="11"/>
      <c r="E6" s="11"/>
      <c r="F6" s="11"/>
      <c r="G6" s="11"/>
      <c r="H6" s="11"/>
    </row>
    <row r="7" spans="1:8" x14ac:dyDescent="0.25">
      <c r="A7" s="45" t="s">
        <v>197</v>
      </c>
      <c r="B7" s="12">
        <v>40000000</v>
      </c>
      <c r="C7" s="23" t="s">
        <v>198</v>
      </c>
      <c r="D7" s="11"/>
      <c r="E7" s="11"/>
      <c r="F7" s="11"/>
      <c r="G7" s="11"/>
      <c r="H7" s="11"/>
    </row>
    <row r="8" spans="1:8" ht="43.5" x14ac:dyDescent="0.25">
      <c r="A8" s="45" t="s">
        <v>105</v>
      </c>
      <c r="B8" s="22">
        <v>12662200</v>
      </c>
      <c r="C8" s="23" t="s">
        <v>108</v>
      </c>
      <c r="D8" s="11"/>
      <c r="E8" s="11"/>
      <c r="F8" s="11"/>
      <c r="G8" s="11"/>
      <c r="H8" s="11"/>
    </row>
    <row r="9" spans="1:8" x14ac:dyDescent="0.25">
      <c r="A9" s="43" t="s">
        <v>146</v>
      </c>
      <c r="B9" s="28">
        <v>10000000</v>
      </c>
      <c r="C9" s="23" t="s">
        <v>138</v>
      </c>
      <c r="D9" s="11"/>
      <c r="E9" s="11"/>
      <c r="F9" s="11"/>
      <c r="G9" s="11"/>
      <c r="H9" s="11"/>
    </row>
    <row r="10" spans="1:8" x14ac:dyDescent="0.25">
      <c r="A10" s="43" t="s">
        <v>123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94</v>
      </c>
      <c r="E11" s="46" t="s">
        <v>85</v>
      </c>
    </row>
    <row r="12" spans="1:8" ht="18" x14ac:dyDescent="0.25">
      <c r="A12" s="41" t="s">
        <v>49</v>
      </c>
      <c r="B12" s="46" t="s">
        <v>1</v>
      </c>
      <c r="C12" s="44" t="s">
        <v>2</v>
      </c>
      <c r="D12" s="46" t="s">
        <v>95</v>
      </c>
      <c r="E12" s="46" t="s">
        <v>86</v>
      </c>
      <c r="F12" s="46" t="s">
        <v>90</v>
      </c>
      <c r="G12" s="46"/>
      <c r="H12" s="46" t="s">
        <v>88</v>
      </c>
    </row>
    <row r="13" spans="1:8" x14ac:dyDescent="0.25">
      <c r="A13" s="47" t="s">
        <v>0</v>
      </c>
      <c r="B13" s="37" t="s">
        <v>58</v>
      </c>
      <c r="C13" s="44" t="s">
        <v>3</v>
      </c>
      <c r="D13" s="37" t="s">
        <v>96</v>
      </c>
      <c r="E13" s="37" t="s">
        <v>87</v>
      </c>
      <c r="F13" s="37" t="s">
        <v>91</v>
      </c>
      <c r="G13" s="37" t="s">
        <v>92</v>
      </c>
      <c r="H13" s="37" t="s">
        <v>89</v>
      </c>
    </row>
    <row r="14" spans="1:8" ht="16.5" x14ac:dyDescent="0.25">
      <c r="A14" s="48" t="s">
        <v>102</v>
      </c>
    </row>
    <row r="15" spans="1:8" x14ac:dyDescent="0.25">
      <c r="A15" s="43" t="s">
        <v>143</v>
      </c>
      <c r="B15" s="34">
        <f>75000000-10000000</f>
        <v>65000000</v>
      </c>
      <c r="C15" s="8" t="s">
        <v>166</v>
      </c>
    </row>
    <row r="16" spans="1:8" x14ac:dyDescent="0.25">
      <c r="A16" s="49" t="s">
        <v>160</v>
      </c>
      <c r="B16" s="25">
        <f>300000+75000</f>
        <v>375000</v>
      </c>
      <c r="C16" s="8" t="s">
        <v>161</v>
      </c>
      <c r="D16" s="25">
        <v>300000</v>
      </c>
      <c r="F16" s="25">
        <v>75000</v>
      </c>
    </row>
    <row r="17" spans="1:8" ht="28.5" x14ac:dyDescent="0.25">
      <c r="A17" s="50" t="s">
        <v>124</v>
      </c>
      <c r="B17" s="22">
        <f>5720+100000+52780</f>
        <v>158500</v>
      </c>
      <c r="C17" s="40" t="s">
        <v>50</v>
      </c>
      <c r="D17" s="22">
        <v>100000</v>
      </c>
      <c r="E17" s="22">
        <f>5720+52780</f>
        <v>58500</v>
      </c>
    </row>
    <row r="18" spans="1:8" x14ac:dyDescent="0.25">
      <c r="A18" s="49" t="s">
        <v>131</v>
      </c>
      <c r="B18" s="25">
        <f>3000000+3000000</f>
        <v>6000000</v>
      </c>
      <c r="C18" s="23" t="s">
        <v>42</v>
      </c>
      <c r="D18" s="25">
        <f>3000000+3000000</f>
        <v>6000000</v>
      </c>
    </row>
    <row r="19" spans="1:8" x14ac:dyDescent="0.25">
      <c r="A19" s="50" t="s">
        <v>162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79</v>
      </c>
      <c r="B20" s="22">
        <f>150020+370000</f>
        <v>520020</v>
      </c>
      <c r="C20" s="23" t="s">
        <v>147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133</v>
      </c>
      <c r="B21" s="22">
        <f>300000+371314+500000</f>
        <v>1171314</v>
      </c>
      <c r="C21" s="23" t="s">
        <v>50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45</v>
      </c>
      <c r="B22" s="22">
        <f>794989</f>
        <v>794989</v>
      </c>
      <c r="C22" s="40" t="s">
        <v>134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71</v>
      </c>
      <c r="B23" s="22">
        <f>298100+330000+60000+1000000+140000+2371239</f>
        <v>4199339</v>
      </c>
      <c r="C23" s="23" t="s">
        <v>165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75</v>
      </c>
      <c r="B24" s="22">
        <f>301156+80000+33518+350000</f>
        <v>764674</v>
      </c>
      <c r="C24" s="23" t="s">
        <v>76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64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57</v>
      </c>
      <c r="B26" s="22">
        <f>2500000+1750000+897000</f>
        <v>5147000</v>
      </c>
      <c r="C26" s="40" t="s">
        <v>50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68</v>
      </c>
      <c r="B27" s="22">
        <f>100000+41288+80000+250000</f>
        <v>471288</v>
      </c>
      <c r="C27" s="23" t="s">
        <v>148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170</v>
      </c>
      <c r="B28" s="22">
        <f>6776+75000</f>
        <v>81776</v>
      </c>
      <c r="C28" s="51" t="s">
        <v>171</v>
      </c>
      <c r="E28" s="25">
        <v>6776</v>
      </c>
      <c r="F28" s="25">
        <v>75000</v>
      </c>
    </row>
    <row r="29" spans="1:8" ht="28.5" x14ac:dyDescent="0.25">
      <c r="A29" s="50" t="s">
        <v>80</v>
      </c>
      <c r="B29" s="22">
        <f>250000+85400+200000+89466</f>
        <v>624866</v>
      </c>
      <c r="C29" s="40" t="s">
        <v>164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84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67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69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43</v>
      </c>
      <c r="B33" s="22">
        <f>531000+220000+686203+1159305+3581491+2000000</f>
        <v>8177999</v>
      </c>
      <c r="C33" s="23" t="s">
        <v>62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39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168</v>
      </c>
      <c r="B35" s="22">
        <f>868817+75000</f>
        <v>943817</v>
      </c>
      <c r="C35" s="23" t="s">
        <v>42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40</v>
      </c>
      <c r="B36" s="22">
        <f>(531000+400000)+220000+1171294+1567422+71308+89020+7418+249243+75000</f>
        <v>4381705</v>
      </c>
      <c r="C36" s="40" t="s">
        <v>163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249243+34000</f>
        <v>283243</v>
      </c>
    </row>
    <row r="37" spans="1:8" ht="29.25" x14ac:dyDescent="0.25">
      <c r="A37" s="50" t="s">
        <v>41</v>
      </c>
      <c r="B37" s="22">
        <f>31531+391756+34000</f>
        <v>457287</v>
      </c>
      <c r="C37" s="23" t="s">
        <v>150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70</v>
      </c>
      <c r="B38" s="22">
        <f>1500000+1000000</f>
        <v>2500000</v>
      </c>
      <c r="C38" s="23" t="s">
        <v>42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77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136</v>
      </c>
      <c r="B40" s="22">
        <f>400000+46743</f>
        <v>446743</v>
      </c>
      <c r="C40" s="23" t="s">
        <v>50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59</v>
      </c>
      <c r="B41" s="22">
        <v>31000</v>
      </c>
      <c r="C41" s="23" t="s">
        <v>50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46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47</v>
      </c>
      <c r="B43" s="25">
        <f>3000000+3000000+702584+2860699+5000000</f>
        <v>14563283</v>
      </c>
      <c r="C43" s="23" t="s">
        <v>125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48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145</v>
      </c>
      <c r="B45" s="25">
        <v>984000</v>
      </c>
      <c r="C45" s="52" t="s">
        <v>196</v>
      </c>
      <c r="H45" s="25">
        <f>B45</f>
        <v>984000</v>
      </c>
    </row>
    <row r="46" spans="1:8" ht="85.5" x14ac:dyDescent="0.25">
      <c r="A46" s="50" t="s">
        <v>72</v>
      </c>
      <c r="B46" s="22">
        <f>1482000+6087237+950000+650000</f>
        <v>9169237</v>
      </c>
      <c r="C46" s="51" t="s">
        <v>149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73</v>
      </c>
      <c r="B47" s="28">
        <f>89570+50000+20000</f>
        <v>159570</v>
      </c>
      <c r="C47" s="51" t="s">
        <v>74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98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8548582</v>
      </c>
    </row>
    <row r="49" spans="1:8" x14ac:dyDescent="0.25">
      <c r="A49" s="43" t="s">
        <v>97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139</v>
      </c>
      <c r="B51" s="29"/>
      <c r="C51" s="40"/>
      <c r="H51" s="42"/>
    </row>
    <row r="52" spans="1:8" x14ac:dyDescent="0.25">
      <c r="A52" s="45" t="s">
        <v>142</v>
      </c>
      <c r="B52" s="29">
        <v>40000000</v>
      </c>
      <c r="C52" s="40"/>
    </row>
    <row r="53" spans="1:8" x14ac:dyDescent="0.25">
      <c r="A53" s="49" t="s">
        <v>132</v>
      </c>
      <c r="B53" s="25">
        <v>1834900</v>
      </c>
      <c r="C53" s="23" t="s">
        <v>42</v>
      </c>
      <c r="D53" s="25">
        <v>1834900</v>
      </c>
    </row>
    <row r="54" spans="1:8" x14ac:dyDescent="0.25">
      <c r="A54" s="50" t="s">
        <v>162</v>
      </c>
      <c r="B54" s="25">
        <v>235000</v>
      </c>
      <c r="C54" s="23" t="s">
        <v>42</v>
      </c>
      <c r="D54" s="25">
        <v>235000</v>
      </c>
    </row>
    <row r="55" spans="1:8" x14ac:dyDescent="0.25">
      <c r="A55" s="50" t="s">
        <v>167</v>
      </c>
      <c r="B55" s="25">
        <v>200000</v>
      </c>
      <c r="C55" s="23" t="s">
        <v>42</v>
      </c>
      <c r="D55" s="25">
        <v>200000</v>
      </c>
    </row>
    <row r="56" spans="1:8" x14ac:dyDescent="0.25">
      <c r="A56" s="49" t="s">
        <v>60</v>
      </c>
      <c r="B56" s="25">
        <f>3200000+3052337</f>
        <v>6252337</v>
      </c>
      <c r="C56" s="23" t="s">
        <v>42</v>
      </c>
      <c r="D56" s="25">
        <f>3200000+3052337</f>
        <v>6252337</v>
      </c>
    </row>
    <row r="57" spans="1:8" x14ac:dyDescent="0.25">
      <c r="A57" s="50" t="s">
        <v>39</v>
      </c>
      <c r="B57" s="25">
        <v>82006</v>
      </c>
      <c r="C57" s="23" t="s">
        <v>42</v>
      </c>
      <c r="D57" s="25">
        <v>82006</v>
      </c>
    </row>
    <row r="58" spans="1:8" x14ac:dyDescent="0.25">
      <c r="A58" s="49" t="s">
        <v>61</v>
      </c>
      <c r="B58" s="22">
        <v>6211811</v>
      </c>
      <c r="C58" s="23" t="s">
        <v>42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78</v>
      </c>
      <c r="B59" s="28">
        <v>300000</v>
      </c>
      <c r="C59" s="23" t="s">
        <v>42</v>
      </c>
      <c r="D59" s="28">
        <v>300000</v>
      </c>
    </row>
    <row r="60" spans="1:8" x14ac:dyDescent="0.25">
      <c r="A60" s="45" t="s">
        <v>140</v>
      </c>
      <c r="B60" s="57">
        <f>SUM(B53:B59)</f>
        <v>15116054</v>
      </c>
      <c r="D60" s="29">
        <f>SUM(D53:D59)</f>
        <v>15116054</v>
      </c>
    </row>
    <row r="61" spans="1:8" x14ac:dyDescent="0.25">
      <c r="A61" s="45" t="s">
        <v>141</v>
      </c>
      <c r="B61" s="29">
        <f>B52-B60</f>
        <v>24883946</v>
      </c>
      <c r="D61" s="29"/>
    </row>
    <row r="62" spans="1:8" x14ac:dyDescent="0.25">
      <c r="A62" s="43"/>
      <c r="B62" s="29"/>
      <c r="C62" s="40"/>
    </row>
    <row r="63" spans="1:8" ht="16.5" x14ac:dyDescent="0.25">
      <c r="A63" s="48" t="s">
        <v>99</v>
      </c>
      <c r="B63" s="29"/>
      <c r="C63" s="40"/>
      <c r="D63" s="22"/>
      <c r="E63" s="22"/>
      <c r="F63" s="22"/>
      <c r="G63" s="22"/>
      <c r="H63" s="22"/>
    </row>
    <row r="64" spans="1:8" ht="29.25" x14ac:dyDescent="0.25">
      <c r="A64" s="45" t="s">
        <v>100</v>
      </c>
      <c r="B64" s="29">
        <v>45000000</v>
      </c>
      <c r="C64" s="23" t="s">
        <v>107</v>
      </c>
      <c r="D64" s="22"/>
      <c r="E64" s="22"/>
      <c r="F64" s="22"/>
      <c r="G64" s="22"/>
      <c r="H64" s="22"/>
    </row>
    <row r="65" spans="1:8" x14ac:dyDescent="0.25">
      <c r="A65" s="49" t="s">
        <v>174</v>
      </c>
      <c r="B65" s="27">
        <v>37749156</v>
      </c>
      <c r="C65" s="40" t="s">
        <v>175</v>
      </c>
    </row>
    <row r="66" spans="1:8" x14ac:dyDescent="0.25">
      <c r="A66" s="43" t="s">
        <v>101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2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25">
      <c r="A68" s="48" t="s">
        <v>110</v>
      </c>
      <c r="B68" s="29"/>
    </row>
    <row r="69" spans="1:8" ht="43.5" x14ac:dyDescent="0.25">
      <c r="A69" s="45" t="s">
        <v>111</v>
      </c>
      <c r="B69" s="29">
        <v>12662200</v>
      </c>
      <c r="C69" s="23" t="s">
        <v>108</v>
      </c>
    </row>
    <row r="70" spans="1:8" ht="42.75" x14ac:dyDescent="0.25">
      <c r="A70" s="50" t="s">
        <v>135</v>
      </c>
      <c r="B70" s="22">
        <f>(1646755+1171865)+4379000+(5204240)</f>
        <v>12401860</v>
      </c>
      <c r="C70" s="51" t="s">
        <v>169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25">
      <c r="A71" s="50"/>
      <c r="B71" s="28"/>
      <c r="C71" s="51"/>
      <c r="D71" s="22"/>
      <c r="E71" s="22"/>
      <c r="F71" s="22"/>
      <c r="G71" s="22"/>
      <c r="H71" s="22"/>
    </row>
    <row r="72" spans="1:8" x14ac:dyDescent="0.25">
      <c r="A72" s="45" t="s">
        <v>151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25">
      <c r="A73" s="43" t="s">
        <v>101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25">
      <c r="A74" s="54"/>
      <c r="B74" s="22"/>
      <c r="C74" s="40"/>
      <c r="D74" s="22"/>
      <c r="E74" s="22"/>
      <c r="F74" s="22"/>
      <c r="G74" s="22"/>
      <c r="H74" s="22"/>
    </row>
    <row r="75" spans="1:8" x14ac:dyDescent="0.25"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A77" s="54"/>
      <c r="B77" s="22"/>
      <c r="C77" s="40"/>
      <c r="D77" s="22"/>
      <c r="E77" s="22"/>
      <c r="F77" s="22"/>
      <c r="G77" s="22"/>
      <c r="H77" s="22"/>
    </row>
    <row r="78" spans="1:8" x14ac:dyDescent="0.25">
      <c r="C78" s="40"/>
    </row>
    <row r="79" spans="1:8" x14ac:dyDescent="0.25">
      <c r="C79" s="40"/>
    </row>
    <row r="80" spans="1:8" x14ac:dyDescent="0.25">
      <c r="A80" s="54"/>
      <c r="B80" s="22"/>
      <c r="C80" s="40"/>
      <c r="D80" s="22"/>
      <c r="E80" s="22"/>
      <c r="F80" s="22"/>
      <c r="G80" s="22"/>
      <c r="H80" s="22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C83" s="40"/>
    </row>
    <row r="85" spans="1:8" x14ac:dyDescent="0.25">
      <c r="A85" s="43"/>
      <c r="B85" s="34"/>
      <c r="D85" s="34"/>
      <c r="E85" s="34"/>
      <c r="F85" s="34"/>
      <c r="G85" s="34"/>
      <c r="H85" s="34"/>
    </row>
    <row r="87" spans="1:8" x14ac:dyDescent="0.25">
      <c r="C87" s="55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B91" s="34"/>
      <c r="C91" s="56"/>
      <c r="D91" s="34"/>
      <c r="E91" s="34"/>
      <c r="F91" s="34"/>
      <c r="G91" s="34"/>
      <c r="H91" s="34"/>
    </row>
    <row r="92" spans="1:8" x14ac:dyDescent="0.25">
      <c r="A92" s="43"/>
      <c r="C92" s="56"/>
    </row>
    <row r="93" spans="1:8" x14ac:dyDescent="0.25">
      <c r="C93" s="56"/>
    </row>
    <row r="97" spans="2:8" x14ac:dyDescent="0.2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2" t="s">
        <v>82</v>
      </c>
    </row>
    <row r="2" spans="1:1" ht="15" x14ac:dyDescent="0.25">
      <c r="A2" s="21" t="s">
        <v>173</v>
      </c>
    </row>
    <row r="3" spans="1:1" ht="15" x14ac:dyDescent="0.25">
      <c r="A3" s="21"/>
    </row>
    <row r="4" spans="1:1" ht="15" x14ac:dyDescent="0.2">
      <c r="A4" s="31" t="s">
        <v>194</v>
      </c>
    </row>
    <row r="5" spans="1:1" x14ac:dyDescent="0.2">
      <c r="A5" s="31" t="s">
        <v>176</v>
      </c>
    </row>
    <row r="6" spans="1:1" x14ac:dyDescent="0.2">
      <c r="A6" s="31" t="s">
        <v>188</v>
      </c>
    </row>
    <row r="7" spans="1:1" x14ac:dyDescent="0.2">
      <c r="A7" s="31" t="s">
        <v>177</v>
      </c>
    </row>
    <row r="8" spans="1:1" x14ac:dyDescent="0.2">
      <c r="A8" s="31" t="s">
        <v>178</v>
      </c>
    </row>
    <row r="9" spans="1:1" x14ac:dyDescent="0.2">
      <c r="A9" s="31" t="s">
        <v>189</v>
      </c>
    </row>
    <row r="10" spans="1:1" x14ac:dyDescent="0.2">
      <c r="A10" s="31" t="s">
        <v>190</v>
      </c>
    </row>
    <row r="11" spans="1:1" x14ac:dyDescent="0.2">
      <c r="A11" s="31" t="s">
        <v>179</v>
      </c>
    </row>
    <row r="12" spans="1:1" x14ac:dyDescent="0.2">
      <c r="A12" s="31" t="s">
        <v>191</v>
      </c>
    </row>
    <row r="13" spans="1:1" x14ac:dyDescent="0.2">
      <c r="A13" s="31" t="s">
        <v>192</v>
      </c>
    </row>
    <row r="14" spans="1:1" x14ac:dyDescent="0.2">
      <c r="A14" s="31" t="s">
        <v>180</v>
      </c>
    </row>
    <row r="15" spans="1:1" x14ac:dyDescent="0.2">
      <c r="A15" s="31" t="s">
        <v>181</v>
      </c>
    </row>
    <row r="16" spans="1:1" x14ac:dyDescent="0.2">
      <c r="A16" s="31" t="s">
        <v>182</v>
      </c>
    </row>
    <row r="17" spans="1:1" x14ac:dyDescent="0.2">
      <c r="A17" s="31" t="s">
        <v>183</v>
      </c>
    </row>
    <row r="18" spans="1:1" x14ac:dyDescent="0.2">
      <c r="A18" s="31" t="s">
        <v>193</v>
      </c>
    </row>
    <row r="19" spans="1:1" x14ac:dyDescent="0.2">
      <c r="A19" s="31" t="s">
        <v>184</v>
      </c>
    </row>
    <row r="20" spans="1:1" x14ac:dyDescent="0.2">
      <c r="A20" s="31" t="s">
        <v>185</v>
      </c>
    </row>
    <row r="21" spans="1:1" x14ac:dyDescent="0.2">
      <c r="A21" s="31" t="s">
        <v>186</v>
      </c>
    </row>
    <row r="22" spans="1:1" x14ac:dyDescent="0.2">
      <c r="A22" s="31" t="s">
        <v>187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195</v>
      </c>
    </row>
    <row r="26" spans="1:1" x14ac:dyDescent="0.2">
      <c r="A26" s="31" t="s">
        <v>126</v>
      </c>
    </row>
    <row r="27" spans="1:1" x14ac:dyDescent="0.2">
      <c r="A27" s="31" t="s">
        <v>152</v>
      </c>
    </row>
    <row r="28" spans="1:1" x14ac:dyDescent="0.2">
      <c r="A28" s="31" t="s">
        <v>128</v>
      </c>
    </row>
    <row r="29" spans="1:1" x14ac:dyDescent="0.2">
      <c r="A29" s="31" t="s">
        <v>127</v>
      </c>
    </row>
    <row r="30" spans="1:1" x14ac:dyDescent="0.2">
      <c r="A30" s="31" t="s">
        <v>130</v>
      </c>
    </row>
    <row r="31" spans="1:1" x14ac:dyDescent="0.2">
      <c r="A31" s="31" t="s">
        <v>129</v>
      </c>
    </row>
    <row r="32" spans="1:1" x14ac:dyDescent="0.2">
      <c r="A32" s="31" t="s">
        <v>83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hays_j</cp:lastModifiedBy>
  <cp:lastPrinted>2023-08-10T17:12:00Z</cp:lastPrinted>
  <dcterms:created xsi:type="dcterms:W3CDTF">2022-02-14T17:49:56Z</dcterms:created>
  <dcterms:modified xsi:type="dcterms:W3CDTF">2023-08-21T17:18:00Z</dcterms:modified>
</cp:coreProperties>
</file>